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akertilly-my.sharepoint.com/personal/deandra_fallon_bakertilly_com/Documents/Documents/Cost Reports/SNF/2023/12.31.23/Legacy Lifecare/Final Reports/MGT-CR/"/>
    </mc:Choice>
  </mc:AlternateContent>
  <xr:revisionPtr revIDLastSave="38" documentId="13_ncr:1_{6F36ABCB-4E64-41B3-A5D9-3D72548CFAE0}" xr6:coauthVersionLast="47" xr6:coauthVersionMax="47" xr10:uidLastSave="{2453199E-7C3D-43D0-BD55-E572923E31C4}"/>
  <bookViews>
    <workbookView xWindow="-108" yWindow="-108" windowWidth="23256" windowHeight="12456" firstSheet="1" activeTab="1" xr2:uid="{75A4CEF6-9880-431A-92AC-1239AFBA97EA}"/>
  </bookViews>
  <sheets>
    <sheet name="CWUDFsStorage" sheetId="3" state="hidden" r:id="rId1"/>
    <sheet name="Sch 1" sheetId="1" r:id="rId2"/>
    <sheet name="Sch 6" sheetId="2" r:id="rId3"/>
    <sheet name="MGT-CR Allocation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7" i="4" l="1"/>
  <c r="C37" i="4"/>
  <c r="E35" i="4"/>
  <c r="E34" i="4"/>
  <c r="E33" i="4"/>
  <c r="E32" i="4"/>
  <c r="E31" i="4"/>
  <c r="E30" i="4"/>
  <c r="E29" i="4"/>
  <c r="E28" i="4"/>
  <c r="E27" i="4"/>
  <c r="E26" i="4"/>
  <c r="E25" i="4"/>
  <c r="E24" i="4"/>
  <c r="D21" i="4"/>
  <c r="C21" i="4"/>
  <c r="E19" i="4"/>
  <c r="E18" i="4"/>
  <c r="E17" i="4"/>
  <c r="E16" i="4"/>
  <c r="E15" i="4"/>
  <c r="E14" i="4"/>
  <c r="E13" i="4"/>
  <c r="E12" i="4"/>
  <c r="E11" i="4"/>
  <c r="E10" i="4"/>
  <c r="A3" i="2"/>
  <c r="A1" i="2"/>
  <c r="E37" i="4" l="1"/>
  <c r="E21" i="4"/>
  <c r="E39" i="4" l="1"/>
  <c r="F34" i="4" l="1"/>
  <c r="F13" i="4"/>
  <c r="F26" i="4"/>
  <c r="F16" i="4"/>
  <c r="F39" i="4"/>
  <c r="F29" i="4"/>
  <c r="F12" i="4"/>
  <c r="F15" i="4"/>
  <c r="F19" i="4"/>
  <c r="F32" i="4"/>
  <c r="F27" i="4"/>
  <c r="F28" i="4"/>
  <c r="F31" i="4"/>
  <c r="F30" i="4"/>
  <c r="F33" i="4"/>
  <c r="F14" i="4"/>
  <c r="F17" i="4"/>
  <c r="F35" i="4"/>
  <c r="F10" i="4"/>
  <c r="F18" i="4"/>
  <c r="F11" i="4"/>
  <c r="F25" i="4"/>
  <c r="F24" i="4"/>
  <c r="F37" i="4"/>
  <c r="F21" i="4"/>
  <c r="J14" i="4" l="1"/>
  <c r="I14" i="4"/>
  <c r="G14" i="4"/>
  <c r="H14" i="4"/>
  <c r="I12" i="4"/>
  <c r="H12" i="4"/>
  <c r="J12" i="4"/>
  <c r="G12" i="4"/>
  <c r="K12" i="4" s="1"/>
  <c r="I29" i="4"/>
  <c r="J29" i="4"/>
  <c r="H29" i="4"/>
  <c r="G29" i="4"/>
  <c r="K29" i="4" s="1"/>
  <c r="I25" i="4"/>
  <c r="H25" i="4"/>
  <c r="J25" i="4"/>
  <c r="G25" i="4"/>
  <c r="K25" i="4" s="1"/>
  <c r="I16" i="4"/>
  <c r="J16" i="4"/>
  <c r="H16" i="4"/>
  <c r="G16" i="4"/>
  <c r="K16" i="4" s="1"/>
  <c r="I33" i="4"/>
  <c r="H33" i="4"/>
  <c r="G33" i="4"/>
  <c r="J33" i="4"/>
  <c r="G31" i="4"/>
  <c r="J31" i="4"/>
  <c r="I31" i="4"/>
  <c r="H31" i="4"/>
  <c r="G18" i="4"/>
  <c r="H18" i="4"/>
  <c r="J18" i="4"/>
  <c r="I18" i="4"/>
  <c r="H28" i="4"/>
  <c r="J28" i="4"/>
  <c r="I28" i="4"/>
  <c r="G28" i="4"/>
  <c r="K28" i="4" s="1"/>
  <c r="G10" i="4"/>
  <c r="H10" i="4"/>
  <c r="J10" i="4"/>
  <c r="J21" i="4" s="1"/>
  <c r="I10" i="4"/>
  <c r="I21" i="4" s="1"/>
  <c r="J27" i="4"/>
  <c r="I27" i="4"/>
  <c r="H27" i="4"/>
  <c r="G27" i="4"/>
  <c r="K27" i="4" s="1"/>
  <c r="J26" i="4"/>
  <c r="I26" i="4"/>
  <c r="H26" i="4"/>
  <c r="G26" i="4"/>
  <c r="K26" i="4" s="1"/>
  <c r="H15" i="4"/>
  <c r="J15" i="4"/>
  <c r="I15" i="4"/>
  <c r="G15" i="4"/>
  <c r="K15" i="4" s="1"/>
  <c r="J30" i="4"/>
  <c r="I30" i="4"/>
  <c r="G30" i="4"/>
  <c r="H30" i="4"/>
  <c r="J35" i="4"/>
  <c r="I35" i="4"/>
  <c r="G35" i="4"/>
  <c r="H35" i="4"/>
  <c r="H32" i="4"/>
  <c r="G32" i="4"/>
  <c r="I32" i="4"/>
  <c r="J32" i="4"/>
  <c r="J13" i="4"/>
  <c r="I13" i="4"/>
  <c r="H13" i="4"/>
  <c r="G13" i="4"/>
  <c r="K13" i="4" s="1"/>
  <c r="H24" i="4"/>
  <c r="G24" i="4"/>
  <c r="J24" i="4"/>
  <c r="I24" i="4"/>
  <c r="I37" i="4" s="1"/>
  <c r="I39" i="4" s="1"/>
  <c r="H11" i="4"/>
  <c r="G11" i="4"/>
  <c r="I11" i="4"/>
  <c r="J11" i="4"/>
  <c r="J17" i="4"/>
  <c r="I17" i="4"/>
  <c r="H17" i="4"/>
  <c r="G17" i="4"/>
  <c r="K17" i="4" s="1"/>
  <c r="H19" i="4"/>
  <c r="G19" i="4"/>
  <c r="I19" i="4"/>
  <c r="J19" i="4"/>
  <c r="J34" i="4"/>
  <c r="I34" i="4"/>
  <c r="H34" i="4"/>
  <c r="G34" i="4"/>
  <c r="K34" i="4" s="1"/>
  <c r="K30" i="4" l="1"/>
  <c r="K33" i="4"/>
  <c r="K32" i="4"/>
  <c r="H21" i="4"/>
  <c r="K18" i="4"/>
  <c r="G37" i="4"/>
  <c r="K24" i="4"/>
  <c r="H37" i="4"/>
  <c r="H39" i="4" s="1"/>
  <c r="K35" i="4"/>
  <c r="K14" i="4"/>
  <c r="K19" i="4"/>
  <c r="K11" i="4"/>
  <c r="J37" i="4"/>
  <c r="J39" i="4" s="1"/>
  <c r="G21" i="4"/>
  <c r="K21" i="4" s="1"/>
  <c r="K10" i="4"/>
  <c r="K31" i="4"/>
  <c r="G39" i="4" l="1"/>
  <c r="K37" i="4"/>
  <c r="K39" i="4" s="1"/>
</calcChain>
</file>

<file path=xl/sharedStrings.xml><?xml version="1.0" encoding="utf-8"?>
<sst xmlns="http://schemas.openxmlformats.org/spreadsheetml/2006/main" count="68" uniqueCount="62">
  <si>
    <t>Schedule 7 Footnotes &amp; Disclosures</t>
  </si>
  <si>
    <t>Schedule 1, Line 3.14: Type of Accounting Services</t>
  </si>
  <si>
    <t>We consider the preparation of the MGT-CR cost report to be other non-attest services. As such, we will upload the trial balance and account groupings report in support of the cost report.</t>
  </si>
  <si>
    <t>Chelsea Jewish Lifecare, Inc.</t>
  </si>
  <si>
    <t>SH:Sch 1</t>
  </si>
  <si>
    <t>$A$3</t>
  </si>
  <si>
    <t xml:space="preserve"> cw_clp("clp13")</t>
  </si>
  <si>
    <t>$A$1</t>
  </si>
  <si>
    <t xml:space="preserve"> cw_clp("clp2")</t>
  </si>
  <si>
    <t>SH:Sch 6</t>
  </si>
  <si>
    <t>Schedule 6: Management Company / Central Office Allowable Expense Allocation</t>
  </si>
  <si>
    <t xml:space="preserve">During 2023, Chelsea Jewish Lifecare, Inc. began managing Stone Rehabilitation &amp; Senior Living (nursing facility) and Pettee House (residential care facility). These facilities were not included on Schedule 6, Part A. Therefore, their allocation % was included in Part C. However, amounts were allocated to these facilities in accordance with the following tab. </t>
  </si>
  <si>
    <t xml:space="preserve">Chelsea Jewish Lifecare, Inc. </t>
  </si>
  <si>
    <t>Allocation of Allowable Costs</t>
  </si>
  <si>
    <t>12/31/23</t>
  </si>
  <si>
    <t>VPN</t>
  </si>
  <si>
    <t>Expenses</t>
  </si>
  <si>
    <t>Mgt Fees</t>
  </si>
  <si>
    <t>Adjusted Expenses</t>
  </si>
  <si>
    <t>Alloc %</t>
  </si>
  <si>
    <t>A&amp;G</t>
  </si>
  <si>
    <t>DON</t>
  </si>
  <si>
    <t>Variable</t>
  </si>
  <si>
    <t>Fixed</t>
  </si>
  <si>
    <t>Total</t>
  </si>
  <si>
    <t>Massachusetts Nursing Facilities:</t>
  </si>
  <si>
    <t>Leonard Florence Center for Living</t>
  </si>
  <si>
    <t>0950043</t>
  </si>
  <si>
    <t>Katzman Center for the Living</t>
  </si>
  <si>
    <t>0901156</t>
  </si>
  <si>
    <t>Brudnick Center for the Living</t>
  </si>
  <si>
    <t>0940461</t>
  </si>
  <si>
    <t>Julian J. Levitt Family Nursing Home</t>
  </si>
  <si>
    <t>0920444</t>
  </si>
  <si>
    <t>German Centre for Ext. Care</t>
  </si>
  <si>
    <t>0908908</t>
  </si>
  <si>
    <t>Elizabeth Seton Residence</t>
  </si>
  <si>
    <t>0911348</t>
  </si>
  <si>
    <t>Marillac Residence</t>
  </si>
  <si>
    <t>5508525</t>
  </si>
  <si>
    <t>Armenian Nursing &amp; Rehab Ctr.</t>
  </si>
  <si>
    <t>0928933</t>
  </si>
  <si>
    <t>Stone Rehab</t>
  </si>
  <si>
    <t>Pettee House</t>
  </si>
  <si>
    <t>Part A: Total MA Nursing and Residential Care Facilities</t>
  </si>
  <si>
    <t>Non Nursing/Residential Care Facilities:</t>
  </si>
  <si>
    <t>Shapiro Rudolph Adult Day Health</t>
  </si>
  <si>
    <t>Harriett and Ralph Kaplan Estates</t>
  </si>
  <si>
    <t>Cohen Florence Levine Estates</t>
  </si>
  <si>
    <t>Florence and Chaftez Home for Specialized Care</t>
  </si>
  <si>
    <t>Legacy Lifecare Hospice</t>
  </si>
  <si>
    <t>Legacy Lifecare VNA</t>
  </si>
  <si>
    <t>Wernick Adult Day Health Center</t>
  </si>
  <si>
    <t>Ruth's House Assisted Living</t>
  </si>
  <si>
    <t>Spectrum Home Health and Hospice</t>
  </si>
  <si>
    <t>Spectrum VNA</t>
  </si>
  <si>
    <t>Edelweiss Village Assisted Living</t>
  </si>
  <si>
    <t>Senior Place ADH</t>
  </si>
  <si>
    <t>Part C: Total Non-Nursing/Residential Care Facility Business</t>
  </si>
  <si>
    <t>Total Expenses</t>
  </si>
  <si>
    <t>0922536</t>
  </si>
  <si>
    <t>5508223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</si>
</sst>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(* #,##0_);_(* \(#,##0\);_(* &quot;-&quot;_);_(@_)"/>
    <numFmt numFmtId="43" formatCode="_(* #,##0.00_);_(* \(#,##0.00\);_(* &quot;-&quot;??_);_(@_)"/>
    <numFmt numFmtId="164" formatCode="0.0000%"/>
  </numFmts>
  <fonts count="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u/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/>
  </cellStyleXfs>
  <cellXfs count="18">
    <xf numFmtId="0" fontId="0" fillId="0" borderId="0" xfId="0"/>
    <xf numFmtId="0" fontId="3" fillId="0" borderId="0" xfId="0" applyFont="1"/>
    <xf numFmtId="0" fontId="4" fillId="0" borderId="0" xfId="1" applyFont="1"/>
    <xf numFmtId="14" fontId="4" fillId="0" borderId="0" xfId="1" applyNumberFormat="1" applyFont="1" applyAlignment="1">
      <alignment horizontal="left"/>
    </xf>
    <xf numFmtId="0" fontId="0" fillId="0" borderId="0" xfId="0" applyAlignment="1">
      <alignment horizontal="left" wrapText="1"/>
    </xf>
    <xf numFmtId="0" fontId="1" fillId="0" borderId="0" xfId="3"/>
    <xf numFmtId="49" fontId="1" fillId="0" borderId="0" xfId="3" applyNumberFormat="1" applyAlignment="1">
      <alignment horizontal="center"/>
    </xf>
    <xf numFmtId="0" fontId="1" fillId="0" borderId="0" xfId="3" quotePrefix="1"/>
    <xf numFmtId="0" fontId="1" fillId="0" borderId="1" xfId="3" applyBorder="1"/>
    <xf numFmtId="49" fontId="1" fillId="0" borderId="1" xfId="3" applyNumberFormat="1" applyBorder="1" applyAlignment="1">
      <alignment horizontal="center"/>
    </xf>
    <xf numFmtId="0" fontId="1" fillId="0" borderId="1" xfId="3" applyBorder="1" applyAlignment="1">
      <alignment horizontal="center"/>
    </xf>
    <xf numFmtId="41" fontId="1" fillId="0" borderId="1" xfId="3" applyNumberFormat="1" applyBorder="1"/>
    <xf numFmtId="0" fontId="1" fillId="0" borderId="1" xfId="3" applyBorder="1" applyAlignment="1">
      <alignment horizontal="center" wrapText="1"/>
    </xf>
    <xf numFmtId="0" fontId="4" fillId="0" borderId="1" xfId="3" applyFont="1" applyBorder="1"/>
    <xf numFmtId="164" fontId="1" fillId="0" borderId="1" xfId="3" applyNumberFormat="1" applyBorder="1"/>
    <xf numFmtId="41" fontId="1" fillId="0" borderId="0" xfId="3" applyNumberFormat="1"/>
    <xf numFmtId="164" fontId="1" fillId="0" borderId="0" xfId="3" applyNumberFormat="1"/>
    <xf numFmtId="49" fontId="1" fillId="0" borderId="1" xfId="3" quotePrefix="1" applyNumberFormat="1" applyBorder="1" applyAlignment="1">
      <alignment horizontal="center"/>
    </xf>
  </cellXfs>
  <cellStyles count="4">
    <cellStyle name="Comma 2" xfId="2" xr:uid="{9FEC022D-FF29-42C2-9BEC-AF0F65B39A46}"/>
    <cellStyle name="Normal" xfId="0" builtinId="0"/>
    <cellStyle name="Normal 2" xfId="1" xr:uid="{67214BA3-31B5-45A5-8C73-0801265CF6EF}"/>
    <cellStyle name="Normal 3" xfId="3" xr:uid="{A37E5FE1-2991-4F5B-8A05-8900B7F744D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4AE058-93E9-474D-B41F-D4D186DEEE56}">
  <dimension ref="A1:B8"/>
  <sheetViews>
    <sheetView workbookViewId="0"/>
  </sheetViews>
  <sheetFormatPr defaultRowHeight="14.4" x14ac:dyDescent="0.3"/>
  <sheetData>
    <row r="1" spans="1:2" x14ac:dyDescent="0.3">
      <c r="A1" t="s">
        <v>4</v>
      </c>
      <c r="B1" t="s">
        <v>9</v>
      </c>
    </row>
    <row r="2" spans="1:2" x14ac:dyDescent="0.3">
      <c r="A2">
        <v>2</v>
      </c>
      <c r="B2">
        <v>2</v>
      </c>
    </row>
    <row r="3" spans="1:2" x14ac:dyDescent="0.3">
      <c r="A3" t="s">
        <v>5</v>
      </c>
      <c r="B3" t="s">
        <v>5</v>
      </c>
    </row>
    <row r="4" spans="1:2" x14ac:dyDescent="0.3">
      <c r="A4">
        <v>45291</v>
      </c>
      <c r="B4" t="e">
        <v>#N/A</v>
      </c>
    </row>
    <row r="5" spans="1:2" x14ac:dyDescent="0.3">
      <c r="A5" t="s">
        <v>6</v>
      </c>
      <c r="B5" t="s">
        <v>6</v>
      </c>
    </row>
    <row r="6" spans="1:2" x14ac:dyDescent="0.3">
      <c r="A6" t="s">
        <v>7</v>
      </c>
      <c r="B6" t="s">
        <v>7</v>
      </c>
    </row>
    <row r="7" spans="1:2" x14ac:dyDescent="0.3">
      <c r="A7" t="s">
        <v>3</v>
      </c>
      <c r="B7" t="e">
        <v>#N/A</v>
      </c>
    </row>
    <row r="8" spans="1:2" x14ac:dyDescent="0.3">
      <c r="A8" t="s">
        <v>8</v>
      </c>
      <c r="B8" t="s">
        <v>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C94739-2E30-42B7-AC95-47D3C156B784}">
  <dimension ref="A1:F9"/>
  <sheetViews>
    <sheetView tabSelected="1" workbookViewId="0"/>
  </sheetViews>
  <sheetFormatPr defaultRowHeight="14.4" x14ac:dyDescent="0.3"/>
  <cols>
    <col min="1" max="1" width="42.5546875" bestFit="1" customWidth="1"/>
  </cols>
  <sheetData>
    <row r="1" spans="1:6" x14ac:dyDescent="0.3">
      <c r="A1" s="2" t="s">
        <v>3</v>
      </c>
    </row>
    <row r="2" spans="1:6" x14ac:dyDescent="0.3">
      <c r="A2" s="2" t="s">
        <v>0</v>
      </c>
    </row>
    <row r="3" spans="1:6" x14ac:dyDescent="0.3">
      <c r="A3" s="3">
        <v>45291</v>
      </c>
    </row>
    <row r="5" spans="1:6" x14ac:dyDescent="0.3">
      <c r="A5" s="1" t="s">
        <v>1</v>
      </c>
    </row>
    <row r="6" spans="1:6" x14ac:dyDescent="0.3">
      <c r="A6" s="4" t="s">
        <v>2</v>
      </c>
      <c r="B6" s="4"/>
      <c r="C6" s="4"/>
      <c r="D6" s="4"/>
      <c r="E6" s="4"/>
      <c r="F6" s="4"/>
    </row>
    <row r="7" spans="1:6" x14ac:dyDescent="0.3">
      <c r="A7" s="4"/>
      <c r="B7" s="4"/>
      <c r="C7" s="4"/>
      <c r="D7" s="4"/>
      <c r="E7" s="4"/>
      <c r="F7" s="4"/>
    </row>
    <row r="8" spans="1:6" x14ac:dyDescent="0.3">
      <c r="A8" s="4"/>
      <c r="B8" s="4"/>
      <c r="C8" s="4"/>
      <c r="D8" s="4"/>
      <c r="E8" s="4"/>
      <c r="F8" s="4"/>
    </row>
    <row r="9" spans="1:6" x14ac:dyDescent="0.3">
      <c r="A9" s="4"/>
      <c r="B9" s="4"/>
      <c r="C9" s="4"/>
      <c r="D9" s="4"/>
      <c r="E9" s="4"/>
      <c r="F9" s="4"/>
    </row>
  </sheetData>
  <mergeCells count="1">
    <mergeCell ref="A6:F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60D0D9-6EFF-44E8-8E76-4097969F082C}">
  <dimension ref="A1:F9"/>
  <sheetViews>
    <sheetView workbookViewId="0">
      <selection activeCell="A10" sqref="A10"/>
    </sheetView>
  </sheetViews>
  <sheetFormatPr defaultRowHeight="14.4" x14ac:dyDescent="0.3"/>
  <cols>
    <col min="1" max="1" width="42.5546875" bestFit="1" customWidth="1"/>
  </cols>
  <sheetData>
    <row r="1" spans="1:6" x14ac:dyDescent="0.3">
      <c r="A1" s="2" t="str">
        <f>+'Sch 1'!A1</f>
        <v>Chelsea Jewish Lifecare, Inc.</v>
      </c>
    </row>
    <row r="2" spans="1:6" x14ac:dyDescent="0.3">
      <c r="A2" s="2" t="s">
        <v>0</v>
      </c>
    </row>
    <row r="3" spans="1:6" x14ac:dyDescent="0.3">
      <c r="A3" s="3">
        <f>+'Sch 1'!A3</f>
        <v>45291</v>
      </c>
    </row>
    <row r="5" spans="1:6" x14ac:dyDescent="0.3">
      <c r="A5" s="1" t="s">
        <v>10</v>
      </c>
    </row>
    <row r="6" spans="1:6" x14ac:dyDescent="0.3">
      <c r="A6" s="4" t="s">
        <v>11</v>
      </c>
      <c r="B6" s="4"/>
      <c r="C6" s="4"/>
      <c r="D6" s="4"/>
      <c r="E6" s="4"/>
      <c r="F6" s="4"/>
    </row>
    <row r="7" spans="1:6" x14ac:dyDescent="0.3">
      <c r="A7" s="4"/>
      <c r="B7" s="4"/>
      <c r="C7" s="4"/>
      <c r="D7" s="4"/>
      <c r="E7" s="4"/>
      <c r="F7" s="4"/>
    </row>
    <row r="8" spans="1:6" x14ac:dyDescent="0.3">
      <c r="A8" s="4"/>
      <c r="B8" s="4"/>
      <c r="C8" s="4"/>
      <c r="D8" s="4"/>
      <c r="E8" s="4"/>
      <c r="F8" s="4"/>
    </row>
    <row r="9" spans="1:6" x14ac:dyDescent="0.3">
      <c r="A9" s="4"/>
      <c r="B9" s="4"/>
      <c r="C9" s="4"/>
      <c r="D9" s="4"/>
      <c r="E9" s="4"/>
      <c r="F9" s="4"/>
    </row>
  </sheetData>
  <mergeCells count="1">
    <mergeCell ref="A6:F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B81B0F-68B8-480F-8B6F-27260FD3D6B5}">
  <sheetPr>
    <pageSetUpPr fitToPage="1"/>
  </sheetPr>
  <dimension ref="A1:K45"/>
  <sheetViews>
    <sheetView workbookViewId="0">
      <selection activeCell="B20" sqref="B20"/>
    </sheetView>
  </sheetViews>
  <sheetFormatPr defaultRowHeight="13.2" x14ac:dyDescent="0.25"/>
  <cols>
    <col min="1" max="1" width="51.109375" style="5" bestFit="1" customWidth="1"/>
    <col min="2" max="2" width="8.88671875" style="6"/>
    <col min="3" max="3" width="12.44140625" style="5" bestFit="1" customWidth="1"/>
    <col min="4" max="4" width="11.33203125" style="5" customWidth="1"/>
    <col min="5" max="5" width="12.44140625" style="5" bestFit="1" customWidth="1"/>
    <col min="6" max="6" width="10.44140625" style="5" customWidth="1"/>
    <col min="7" max="11" width="10.88671875" style="5" customWidth="1"/>
    <col min="12" max="16384" width="8.88671875" style="5"/>
  </cols>
  <sheetData>
    <row r="1" spans="1:11" x14ac:dyDescent="0.25">
      <c r="A1" s="5" t="s">
        <v>12</v>
      </c>
    </row>
    <row r="2" spans="1:11" x14ac:dyDescent="0.25">
      <c r="A2" s="5" t="s">
        <v>13</v>
      </c>
    </row>
    <row r="3" spans="1:11" x14ac:dyDescent="0.25">
      <c r="A3" s="7" t="s">
        <v>14</v>
      </c>
    </row>
    <row r="4" spans="1:11" x14ac:dyDescent="0.25">
      <c r="A4" s="7"/>
    </row>
    <row r="5" spans="1:11" x14ac:dyDescent="0.25">
      <c r="A5" s="8"/>
      <c r="B5" s="9"/>
      <c r="C5" s="8"/>
      <c r="D5" s="8"/>
      <c r="E5" s="10"/>
      <c r="F5" s="8"/>
      <c r="G5" s="11">
        <v>8752227</v>
      </c>
      <c r="H5" s="11">
        <v>0</v>
      </c>
      <c r="I5" s="11">
        <v>0</v>
      </c>
      <c r="J5" s="11">
        <v>65969</v>
      </c>
      <c r="K5" s="8"/>
    </row>
    <row r="6" spans="1:11" ht="26.4" x14ac:dyDescent="0.25">
      <c r="A6" s="8"/>
      <c r="B6" s="9" t="s">
        <v>15</v>
      </c>
      <c r="C6" s="10" t="s">
        <v>16</v>
      </c>
      <c r="D6" s="10" t="s">
        <v>17</v>
      </c>
      <c r="E6" s="12" t="s">
        <v>18</v>
      </c>
      <c r="F6" s="10" t="s">
        <v>19</v>
      </c>
      <c r="G6" s="10" t="s">
        <v>20</v>
      </c>
      <c r="H6" s="10" t="s">
        <v>21</v>
      </c>
      <c r="I6" s="10" t="s">
        <v>22</v>
      </c>
      <c r="J6" s="10" t="s">
        <v>23</v>
      </c>
      <c r="K6" s="10" t="s">
        <v>24</v>
      </c>
    </row>
    <row r="7" spans="1:11" x14ac:dyDescent="0.25">
      <c r="A7" s="8"/>
      <c r="B7" s="9"/>
      <c r="C7" s="8"/>
      <c r="D7" s="8"/>
      <c r="E7" s="8"/>
      <c r="F7" s="8"/>
      <c r="G7" s="8"/>
      <c r="H7" s="8"/>
      <c r="I7" s="8"/>
      <c r="J7" s="8"/>
      <c r="K7" s="8"/>
    </row>
    <row r="8" spans="1:11" x14ac:dyDescent="0.25">
      <c r="A8" s="13" t="s">
        <v>25</v>
      </c>
      <c r="B8" s="9"/>
      <c r="C8" s="8"/>
      <c r="D8" s="8"/>
      <c r="E8" s="8"/>
      <c r="F8" s="8"/>
      <c r="G8" s="8"/>
      <c r="H8" s="8"/>
      <c r="I8" s="8"/>
      <c r="J8" s="8"/>
      <c r="K8" s="8"/>
    </row>
    <row r="9" spans="1:11" x14ac:dyDescent="0.25">
      <c r="A9" s="8"/>
      <c r="B9" s="9"/>
      <c r="C9" s="8"/>
      <c r="D9" s="8"/>
      <c r="E9" s="8"/>
      <c r="F9" s="8"/>
      <c r="G9" s="8"/>
      <c r="H9" s="8"/>
      <c r="I9" s="8"/>
      <c r="J9" s="8"/>
      <c r="K9" s="8"/>
    </row>
    <row r="10" spans="1:11" x14ac:dyDescent="0.25">
      <c r="A10" s="8" t="s">
        <v>26</v>
      </c>
      <c r="B10" s="9" t="s">
        <v>27</v>
      </c>
      <c r="C10" s="11">
        <v>20459710</v>
      </c>
      <c r="D10" s="11">
        <v>1240049</v>
      </c>
      <c r="E10" s="11">
        <f t="shared" ref="E10:E11" si="0">+C10-D10</f>
        <v>19219661</v>
      </c>
      <c r="F10" s="14">
        <f t="shared" ref="F10:F19" si="1">+ROUND(E10/E$39,6)</f>
        <v>0.113707</v>
      </c>
      <c r="G10" s="11">
        <f>ROUND($F10*G$5,0)</f>
        <v>995189</v>
      </c>
      <c r="H10" s="11">
        <f>ROUND($F10*H$5,0)</f>
        <v>0</v>
      </c>
      <c r="I10" s="11">
        <f>ROUND($F10*I$5,0)</f>
        <v>0</v>
      </c>
      <c r="J10" s="11">
        <f>ROUND($F10*J$5,0)</f>
        <v>7501</v>
      </c>
      <c r="K10" s="11">
        <f>SUM(G10:J10)</f>
        <v>1002690</v>
      </c>
    </row>
    <row r="11" spans="1:11" x14ac:dyDescent="0.25">
      <c r="A11" s="8" t="s">
        <v>28</v>
      </c>
      <c r="B11" s="9" t="s">
        <v>29</v>
      </c>
      <c r="C11" s="11">
        <v>16500142</v>
      </c>
      <c r="D11" s="11">
        <v>1007962</v>
      </c>
      <c r="E11" s="11">
        <f t="shared" si="0"/>
        <v>15492180</v>
      </c>
      <c r="F11" s="14">
        <f t="shared" si="1"/>
        <v>9.1655E-2</v>
      </c>
      <c r="G11" s="11">
        <f t="shared" ref="G11:J19" si="2">ROUND($F11*G$5,0)</f>
        <v>802185</v>
      </c>
      <c r="H11" s="11">
        <f t="shared" si="2"/>
        <v>0</v>
      </c>
      <c r="I11" s="11">
        <f t="shared" si="2"/>
        <v>0</v>
      </c>
      <c r="J11" s="11">
        <f t="shared" si="2"/>
        <v>6046</v>
      </c>
      <c r="K11" s="11">
        <f t="shared" ref="K11:K19" si="3">SUM(G11:J11)</f>
        <v>808231</v>
      </c>
    </row>
    <row r="12" spans="1:11" x14ac:dyDescent="0.25">
      <c r="A12" s="8" t="s">
        <v>30</v>
      </c>
      <c r="B12" s="9" t="s">
        <v>31</v>
      </c>
      <c r="C12" s="11">
        <v>24536602</v>
      </c>
      <c r="D12" s="11">
        <v>1457135</v>
      </c>
      <c r="E12" s="11">
        <f>+C12-D12</f>
        <v>23079467</v>
      </c>
      <c r="F12" s="14">
        <f t="shared" si="1"/>
        <v>0.136542</v>
      </c>
      <c r="G12" s="11">
        <f t="shared" si="2"/>
        <v>1195047</v>
      </c>
      <c r="H12" s="11">
        <f t="shared" si="2"/>
        <v>0</v>
      </c>
      <c r="I12" s="11">
        <f t="shared" si="2"/>
        <v>0</v>
      </c>
      <c r="J12" s="11">
        <f t="shared" si="2"/>
        <v>9008</v>
      </c>
      <c r="K12" s="11">
        <f t="shared" si="3"/>
        <v>1204055</v>
      </c>
    </row>
    <row r="13" spans="1:11" x14ac:dyDescent="0.25">
      <c r="A13" s="8" t="s">
        <v>32</v>
      </c>
      <c r="B13" s="9" t="s">
        <v>33</v>
      </c>
      <c r="C13" s="11">
        <v>25068761</v>
      </c>
      <c r="D13" s="11">
        <v>1269291</v>
      </c>
      <c r="E13" s="11">
        <f t="shared" ref="E13:E19" si="4">+C13-D13</f>
        <v>23799470</v>
      </c>
      <c r="F13" s="14">
        <f t="shared" si="1"/>
        <v>0.14080200000000001</v>
      </c>
      <c r="G13" s="11">
        <f t="shared" si="2"/>
        <v>1232331</v>
      </c>
      <c r="H13" s="11">
        <f t="shared" si="2"/>
        <v>0</v>
      </c>
      <c r="I13" s="11">
        <f t="shared" si="2"/>
        <v>0</v>
      </c>
      <c r="J13" s="11">
        <f t="shared" si="2"/>
        <v>9289</v>
      </c>
      <c r="K13" s="11">
        <f t="shared" si="3"/>
        <v>1241620</v>
      </c>
    </row>
    <row r="14" spans="1:11" x14ac:dyDescent="0.25">
      <c r="A14" s="8" t="s">
        <v>34</v>
      </c>
      <c r="B14" s="9" t="s">
        <v>35</v>
      </c>
      <c r="C14" s="11">
        <v>18479939</v>
      </c>
      <c r="D14" s="11">
        <v>938347</v>
      </c>
      <c r="E14" s="11">
        <f t="shared" si="4"/>
        <v>17541592</v>
      </c>
      <c r="F14" s="14">
        <f t="shared" si="1"/>
        <v>0.103779</v>
      </c>
      <c r="G14" s="11">
        <f t="shared" si="2"/>
        <v>908297</v>
      </c>
      <c r="H14" s="11">
        <f t="shared" si="2"/>
        <v>0</v>
      </c>
      <c r="I14" s="11">
        <f t="shared" si="2"/>
        <v>0</v>
      </c>
      <c r="J14" s="11">
        <f t="shared" si="2"/>
        <v>6846</v>
      </c>
      <c r="K14" s="11">
        <f t="shared" si="3"/>
        <v>915143</v>
      </c>
    </row>
    <row r="15" spans="1:11" x14ac:dyDescent="0.25">
      <c r="A15" s="8" t="s">
        <v>36</v>
      </c>
      <c r="B15" s="9" t="s">
        <v>37</v>
      </c>
      <c r="C15" s="11">
        <v>14441630</v>
      </c>
      <c r="D15" s="11"/>
      <c r="E15" s="11">
        <f t="shared" si="4"/>
        <v>14441630</v>
      </c>
      <c r="F15" s="14">
        <f t="shared" si="1"/>
        <v>8.5439000000000001E-2</v>
      </c>
      <c r="G15" s="11">
        <f t="shared" si="2"/>
        <v>747782</v>
      </c>
      <c r="H15" s="11">
        <f t="shared" si="2"/>
        <v>0</v>
      </c>
      <c r="I15" s="11">
        <f t="shared" si="2"/>
        <v>0</v>
      </c>
      <c r="J15" s="11">
        <f t="shared" si="2"/>
        <v>5636</v>
      </c>
      <c r="K15" s="11">
        <f t="shared" si="3"/>
        <v>753418</v>
      </c>
    </row>
    <row r="16" spans="1:11" x14ac:dyDescent="0.25">
      <c r="A16" s="8" t="s">
        <v>38</v>
      </c>
      <c r="B16" s="9" t="s">
        <v>39</v>
      </c>
      <c r="C16" s="11">
        <v>5723165</v>
      </c>
      <c r="D16" s="11"/>
      <c r="E16" s="11">
        <f t="shared" si="4"/>
        <v>5723165</v>
      </c>
      <c r="F16" s="14">
        <f t="shared" si="1"/>
        <v>3.3859E-2</v>
      </c>
      <c r="G16" s="11">
        <f t="shared" si="2"/>
        <v>296342</v>
      </c>
      <c r="H16" s="11">
        <f t="shared" si="2"/>
        <v>0</v>
      </c>
      <c r="I16" s="11">
        <f t="shared" si="2"/>
        <v>0</v>
      </c>
      <c r="J16" s="11">
        <f t="shared" si="2"/>
        <v>2234</v>
      </c>
      <c r="K16" s="11">
        <f t="shared" si="3"/>
        <v>298576</v>
      </c>
    </row>
    <row r="17" spans="1:11" x14ac:dyDescent="0.25">
      <c r="A17" s="8" t="s">
        <v>40</v>
      </c>
      <c r="B17" s="9" t="s">
        <v>41</v>
      </c>
      <c r="C17" s="11">
        <v>10443490</v>
      </c>
      <c r="D17" s="11">
        <v>474243</v>
      </c>
      <c r="E17" s="11">
        <f t="shared" si="4"/>
        <v>9969247</v>
      </c>
      <c r="F17" s="14">
        <f t="shared" si="1"/>
        <v>5.8979999999999998E-2</v>
      </c>
      <c r="G17" s="11">
        <f t="shared" si="2"/>
        <v>516206</v>
      </c>
      <c r="H17" s="11">
        <f t="shared" si="2"/>
        <v>0</v>
      </c>
      <c r="I17" s="11">
        <f t="shared" si="2"/>
        <v>0</v>
      </c>
      <c r="J17" s="11">
        <f t="shared" si="2"/>
        <v>3891</v>
      </c>
      <c r="K17" s="11">
        <f t="shared" si="3"/>
        <v>520097</v>
      </c>
    </row>
    <row r="18" spans="1:11" x14ac:dyDescent="0.25">
      <c r="A18" s="8" t="s">
        <v>42</v>
      </c>
      <c r="B18" s="17" t="s">
        <v>60</v>
      </c>
      <c r="C18" s="11">
        <v>10785948</v>
      </c>
      <c r="D18" s="11">
        <v>522271</v>
      </c>
      <c r="E18" s="11">
        <f t="shared" si="4"/>
        <v>10263677</v>
      </c>
      <c r="F18" s="14">
        <f t="shared" si="1"/>
        <v>6.0721999999999998E-2</v>
      </c>
      <c r="G18" s="11">
        <f t="shared" si="2"/>
        <v>531453</v>
      </c>
      <c r="H18" s="11">
        <f t="shared" si="2"/>
        <v>0</v>
      </c>
      <c r="I18" s="11">
        <f t="shared" si="2"/>
        <v>0</v>
      </c>
      <c r="J18" s="11">
        <f t="shared" si="2"/>
        <v>4006</v>
      </c>
      <c r="K18" s="11">
        <f t="shared" si="3"/>
        <v>535459</v>
      </c>
    </row>
    <row r="19" spans="1:11" x14ac:dyDescent="0.25">
      <c r="A19" s="8" t="s">
        <v>43</v>
      </c>
      <c r="B19" s="9" t="s">
        <v>61</v>
      </c>
      <c r="C19" s="11">
        <v>1554952</v>
      </c>
      <c r="D19" s="11">
        <v>38888</v>
      </c>
      <c r="E19" s="11">
        <f t="shared" si="4"/>
        <v>1516064</v>
      </c>
      <c r="F19" s="14">
        <f t="shared" si="1"/>
        <v>8.9689999999999995E-3</v>
      </c>
      <c r="G19" s="11">
        <f t="shared" si="2"/>
        <v>78499</v>
      </c>
      <c r="H19" s="11">
        <f t="shared" si="2"/>
        <v>0</v>
      </c>
      <c r="I19" s="11">
        <f t="shared" si="2"/>
        <v>0</v>
      </c>
      <c r="J19" s="11">
        <f t="shared" si="2"/>
        <v>592</v>
      </c>
      <c r="K19" s="11">
        <f t="shared" si="3"/>
        <v>79091</v>
      </c>
    </row>
    <row r="20" spans="1:11" x14ac:dyDescent="0.25">
      <c r="A20" s="8"/>
      <c r="B20" s="9"/>
      <c r="C20" s="11"/>
      <c r="D20" s="11"/>
      <c r="E20" s="11"/>
      <c r="F20" s="8"/>
      <c r="G20" s="8"/>
      <c r="H20" s="8"/>
      <c r="I20" s="8"/>
      <c r="J20" s="8"/>
      <c r="K20" s="8"/>
    </row>
    <row r="21" spans="1:11" x14ac:dyDescent="0.25">
      <c r="A21" s="8" t="s">
        <v>44</v>
      </c>
      <c r="B21" s="9"/>
      <c r="C21" s="11">
        <f>SUM(C10:C20)</f>
        <v>147994339</v>
      </c>
      <c r="D21" s="11">
        <f>SUM(D10:D20)</f>
        <v>6948186</v>
      </c>
      <c r="E21" s="11">
        <f>SUM(E10:E20)</f>
        <v>141046153</v>
      </c>
      <c r="F21" s="14">
        <f>+ROUND(E21/E$39,6)</f>
        <v>0.83445499999999995</v>
      </c>
      <c r="G21" s="11">
        <f>SUM(G10:G20)</f>
        <v>7303331</v>
      </c>
      <c r="H21" s="11">
        <f>SUM(H10:H20)</f>
        <v>0</v>
      </c>
      <c r="I21" s="11">
        <f>SUM(I10:I20)</f>
        <v>0</v>
      </c>
      <c r="J21" s="11">
        <f>SUM(J10:J20)</f>
        <v>55049</v>
      </c>
      <c r="K21" s="11">
        <f>SUM(G21:J21)</f>
        <v>7358380</v>
      </c>
    </row>
    <row r="22" spans="1:11" x14ac:dyDescent="0.25">
      <c r="A22" s="8"/>
      <c r="B22" s="9"/>
      <c r="C22" s="11"/>
      <c r="D22" s="11"/>
      <c r="E22" s="11"/>
      <c r="F22" s="8"/>
      <c r="G22" s="8"/>
      <c r="H22" s="8"/>
      <c r="I22" s="8"/>
      <c r="J22" s="8"/>
      <c r="K22" s="8"/>
    </row>
    <row r="23" spans="1:11" x14ac:dyDescent="0.25">
      <c r="A23" s="13" t="s">
        <v>45</v>
      </c>
      <c r="B23" s="9"/>
      <c r="C23" s="11"/>
      <c r="D23" s="11"/>
      <c r="E23" s="11"/>
      <c r="F23" s="8"/>
      <c r="G23" s="8"/>
      <c r="H23" s="8"/>
      <c r="I23" s="8"/>
      <c r="J23" s="8"/>
      <c r="K23" s="8"/>
    </row>
    <row r="24" spans="1:11" x14ac:dyDescent="0.25">
      <c r="A24" s="8" t="s">
        <v>46</v>
      </c>
      <c r="B24" s="9"/>
      <c r="C24" s="11">
        <v>862673</v>
      </c>
      <c r="D24" s="11">
        <v>52903</v>
      </c>
      <c r="E24" s="11">
        <f t="shared" ref="E24:E35" si="5">+C24-D24</f>
        <v>809770</v>
      </c>
      <c r="F24" s="14">
        <f t="shared" ref="F24:F34" si="6">+ROUND(E24/E$39,6)</f>
        <v>4.7910000000000001E-3</v>
      </c>
      <c r="G24" s="11">
        <f t="shared" ref="G24:J34" si="7">ROUND($F24*G$5,0)</f>
        <v>41932</v>
      </c>
      <c r="H24" s="11">
        <f t="shared" si="7"/>
        <v>0</v>
      </c>
      <c r="I24" s="11">
        <f t="shared" si="7"/>
        <v>0</v>
      </c>
      <c r="J24" s="11">
        <f t="shared" si="7"/>
        <v>316</v>
      </c>
      <c r="K24" s="11">
        <f t="shared" ref="K24:K35" si="8">SUM(G24:J24)</f>
        <v>42248</v>
      </c>
    </row>
    <row r="25" spans="1:11" x14ac:dyDescent="0.25">
      <c r="A25" s="8" t="s">
        <v>47</v>
      </c>
      <c r="B25" s="9"/>
      <c r="C25" s="11">
        <v>7584050</v>
      </c>
      <c r="D25" s="11">
        <v>567215</v>
      </c>
      <c r="E25" s="11">
        <f t="shared" si="5"/>
        <v>7016835</v>
      </c>
      <c r="F25" s="14">
        <f t="shared" si="6"/>
        <v>4.1513000000000001E-2</v>
      </c>
      <c r="G25" s="11">
        <f t="shared" si="7"/>
        <v>363331</v>
      </c>
      <c r="H25" s="11">
        <f t="shared" si="7"/>
        <v>0</v>
      </c>
      <c r="I25" s="11">
        <f t="shared" si="7"/>
        <v>0</v>
      </c>
      <c r="J25" s="11">
        <f t="shared" si="7"/>
        <v>2739</v>
      </c>
      <c r="K25" s="11">
        <f t="shared" si="8"/>
        <v>366070</v>
      </c>
    </row>
    <row r="26" spans="1:11" x14ac:dyDescent="0.25">
      <c r="A26" s="8" t="s">
        <v>48</v>
      </c>
      <c r="B26" s="9"/>
      <c r="C26" s="11">
        <v>3520746</v>
      </c>
      <c r="D26" s="11">
        <v>216099</v>
      </c>
      <c r="E26" s="11">
        <f t="shared" si="5"/>
        <v>3304647</v>
      </c>
      <c r="F26" s="14">
        <f t="shared" si="6"/>
        <v>1.9550999999999999E-2</v>
      </c>
      <c r="G26" s="11">
        <f t="shared" si="7"/>
        <v>171115</v>
      </c>
      <c r="H26" s="11">
        <f t="shared" si="7"/>
        <v>0</v>
      </c>
      <c r="I26" s="11">
        <f t="shared" si="7"/>
        <v>0</v>
      </c>
      <c r="J26" s="11">
        <f t="shared" si="7"/>
        <v>1290</v>
      </c>
      <c r="K26" s="11">
        <f t="shared" si="8"/>
        <v>172405</v>
      </c>
    </row>
    <row r="27" spans="1:11" x14ac:dyDescent="0.25">
      <c r="A27" s="8" t="s">
        <v>49</v>
      </c>
      <c r="B27" s="9"/>
      <c r="C27" s="11">
        <v>2267972</v>
      </c>
      <c r="D27" s="11">
        <v>147889</v>
      </c>
      <c r="E27" s="11">
        <f t="shared" si="5"/>
        <v>2120083</v>
      </c>
      <c r="F27" s="14">
        <f t="shared" si="6"/>
        <v>1.2543E-2</v>
      </c>
      <c r="G27" s="11">
        <f t="shared" si="7"/>
        <v>109779</v>
      </c>
      <c r="H27" s="11">
        <f t="shared" si="7"/>
        <v>0</v>
      </c>
      <c r="I27" s="11">
        <f t="shared" si="7"/>
        <v>0</v>
      </c>
      <c r="J27" s="11">
        <f t="shared" si="7"/>
        <v>827</v>
      </c>
      <c r="K27" s="11">
        <f t="shared" si="8"/>
        <v>110606</v>
      </c>
    </row>
    <row r="28" spans="1:11" x14ac:dyDescent="0.25">
      <c r="A28" s="8" t="s">
        <v>50</v>
      </c>
      <c r="B28" s="9"/>
      <c r="C28" s="11">
        <v>1424519</v>
      </c>
      <c r="D28" s="11">
        <v>92049</v>
      </c>
      <c r="E28" s="11">
        <f t="shared" si="5"/>
        <v>1332470</v>
      </c>
      <c r="F28" s="14">
        <f t="shared" si="6"/>
        <v>7.8829999999999994E-3</v>
      </c>
      <c r="G28" s="11">
        <f t="shared" si="7"/>
        <v>68994</v>
      </c>
      <c r="H28" s="11">
        <f t="shared" si="7"/>
        <v>0</v>
      </c>
      <c r="I28" s="11">
        <f t="shared" si="7"/>
        <v>0</v>
      </c>
      <c r="J28" s="11">
        <f t="shared" si="7"/>
        <v>520</v>
      </c>
      <c r="K28" s="11">
        <f t="shared" si="8"/>
        <v>69514</v>
      </c>
    </row>
    <row r="29" spans="1:11" x14ac:dyDescent="0.25">
      <c r="A29" s="8" t="s">
        <v>51</v>
      </c>
      <c r="B29" s="9"/>
      <c r="C29" s="11">
        <v>1592457</v>
      </c>
      <c r="D29" s="11">
        <v>81771</v>
      </c>
      <c r="E29" s="11">
        <f t="shared" si="5"/>
        <v>1510686</v>
      </c>
      <c r="F29" s="14">
        <f t="shared" si="6"/>
        <v>8.9370000000000005E-3</v>
      </c>
      <c r="G29" s="11">
        <f t="shared" si="7"/>
        <v>78219</v>
      </c>
      <c r="H29" s="11">
        <f t="shared" si="7"/>
        <v>0</v>
      </c>
      <c r="I29" s="11">
        <f t="shared" si="7"/>
        <v>0</v>
      </c>
      <c r="J29" s="11">
        <f t="shared" si="7"/>
        <v>590</v>
      </c>
      <c r="K29" s="11">
        <f t="shared" si="8"/>
        <v>78809</v>
      </c>
    </row>
    <row r="30" spans="1:11" x14ac:dyDescent="0.25">
      <c r="A30" s="8" t="s">
        <v>52</v>
      </c>
      <c r="B30" s="9"/>
      <c r="C30" s="11">
        <v>705976</v>
      </c>
      <c r="D30" s="11">
        <v>37501</v>
      </c>
      <c r="E30" s="11">
        <f t="shared" si="5"/>
        <v>668475</v>
      </c>
      <c r="F30" s="14">
        <f t="shared" si="6"/>
        <v>3.9550000000000002E-3</v>
      </c>
      <c r="G30" s="11">
        <f t="shared" si="7"/>
        <v>34615</v>
      </c>
      <c r="H30" s="11">
        <f t="shared" si="7"/>
        <v>0</v>
      </c>
      <c r="I30" s="11">
        <f t="shared" si="7"/>
        <v>0</v>
      </c>
      <c r="J30" s="11">
        <f t="shared" si="7"/>
        <v>261</v>
      </c>
      <c r="K30" s="11">
        <f t="shared" si="8"/>
        <v>34876</v>
      </c>
    </row>
    <row r="31" spans="1:11" x14ac:dyDescent="0.25">
      <c r="A31" s="8" t="s">
        <v>53</v>
      </c>
      <c r="B31" s="9"/>
      <c r="C31" s="11">
        <v>4899284</v>
      </c>
      <c r="D31" s="11">
        <v>209213</v>
      </c>
      <c r="E31" s="11">
        <f t="shared" si="5"/>
        <v>4690071</v>
      </c>
      <c r="F31" s="14">
        <f t="shared" si="6"/>
        <v>2.7747000000000001E-2</v>
      </c>
      <c r="G31" s="11">
        <f t="shared" si="7"/>
        <v>242848</v>
      </c>
      <c r="H31" s="11">
        <f t="shared" si="7"/>
        <v>0</v>
      </c>
      <c r="I31" s="11">
        <f t="shared" si="7"/>
        <v>0</v>
      </c>
      <c r="J31" s="11">
        <f t="shared" si="7"/>
        <v>1830</v>
      </c>
      <c r="K31" s="11">
        <f t="shared" si="8"/>
        <v>244678</v>
      </c>
    </row>
    <row r="32" spans="1:11" x14ac:dyDescent="0.25">
      <c r="A32" s="8" t="s">
        <v>54</v>
      </c>
      <c r="B32" s="9"/>
      <c r="C32" s="11">
        <v>1292852</v>
      </c>
      <c r="D32" s="11">
        <v>65140</v>
      </c>
      <c r="E32" s="11">
        <f t="shared" si="5"/>
        <v>1227712</v>
      </c>
      <c r="F32" s="14">
        <f t="shared" si="6"/>
        <v>7.2630000000000004E-3</v>
      </c>
      <c r="G32" s="11">
        <f t="shared" si="7"/>
        <v>63567</v>
      </c>
      <c r="H32" s="11">
        <f t="shared" si="7"/>
        <v>0</v>
      </c>
      <c r="I32" s="11">
        <f t="shared" si="7"/>
        <v>0</v>
      </c>
      <c r="J32" s="11">
        <f t="shared" si="7"/>
        <v>479</v>
      </c>
      <c r="K32" s="11">
        <f t="shared" si="8"/>
        <v>64046</v>
      </c>
    </row>
    <row r="33" spans="1:11" x14ac:dyDescent="0.25">
      <c r="A33" s="8" t="s">
        <v>55</v>
      </c>
      <c r="B33" s="9"/>
      <c r="C33" s="11">
        <v>1189820</v>
      </c>
      <c r="D33" s="11">
        <v>42628</v>
      </c>
      <c r="E33" s="11">
        <f t="shared" si="5"/>
        <v>1147192</v>
      </c>
      <c r="F33" s="14">
        <f t="shared" si="6"/>
        <v>6.7869999999999996E-3</v>
      </c>
      <c r="G33" s="11">
        <f t="shared" si="7"/>
        <v>59401</v>
      </c>
      <c r="H33" s="11">
        <f t="shared" si="7"/>
        <v>0</v>
      </c>
      <c r="I33" s="11">
        <f t="shared" si="7"/>
        <v>0</v>
      </c>
      <c r="J33" s="11">
        <f t="shared" si="7"/>
        <v>448</v>
      </c>
      <c r="K33" s="11">
        <f t="shared" si="8"/>
        <v>59849</v>
      </c>
    </row>
    <row r="34" spans="1:11" x14ac:dyDescent="0.25">
      <c r="A34" s="8" t="s">
        <v>56</v>
      </c>
      <c r="B34" s="9"/>
      <c r="C34" s="11">
        <v>3814659</v>
      </c>
      <c r="D34" s="11">
        <v>157469</v>
      </c>
      <c r="E34" s="11">
        <f t="shared" si="5"/>
        <v>3657190</v>
      </c>
      <c r="F34" s="14">
        <f t="shared" si="6"/>
        <v>2.1637E-2</v>
      </c>
      <c r="G34" s="11">
        <f t="shared" si="7"/>
        <v>189372</v>
      </c>
      <c r="H34" s="11">
        <f t="shared" si="7"/>
        <v>0</v>
      </c>
      <c r="I34" s="11">
        <f t="shared" si="7"/>
        <v>0</v>
      </c>
      <c r="J34" s="11">
        <f t="shared" si="7"/>
        <v>1427</v>
      </c>
      <c r="K34" s="11">
        <f t="shared" si="8"/>
        <v>190799</v>
      </c>
    </row>
    <row r="35" spans="1:11" x14ac:dyDescent="0.25">
      <c r="A35" s="8" t="s">
        <v>57</v>
      </c>
      <c r="B35" s="9"/>
      <c r="C35" s="11">
        <v>516258</v>
      </c>
      <c r="D35" s="11">
        <v>19700</v>
      </c>
      <c r="E35" s="11">
        <f t="shared" si="5"/>
        <v>496558</v>
      </c>
      <c r="F35" s="14">
        <f>+ROUND(E35/E$39,6)+0.000001</f>
        <v>2.9390000000000002E-3</v>
      </c>
      <c r="G35" s="11">
        <f>ROUND($F35*G$5,0)</f>
        <v>25723</v>
      </c>
      <c r="H35" s="11">
        <f>ROUND($F35*H$5,0)</f>
        <v>0</v>
      </c>
      <c r="I35" s="11">
        <f>ROUND($F35*I$5,0)</f>
        <v>0</v>
      </c>
      <c r="J35" s="11">
        <f>ROUND($F35*J$5,0)-1</f>
        <v>193</v>
      </c>
      <c r="K35" s="11">
        <f t="shared" si="8"/>
        <v>25916</v>
      </c>
    </row>
    <row r="36" spans="1:11" x14ac:dyDescent="0.25">
      <c r="A36" s="8"/>
      <c r="B36" s="9"/>
      <c r="C36" s="11"/>
      <c r="D36" s="11"/>
      <c r="E36" s="11"/>
      <c r="F36" s="8"/>
      <c r="G36" s="8"/>
      <c r="H36" s="8"/>
      <c r="I36" s="8"/>
      <c r="J36" s="8"/>
      <c r="K36" s="8"/>
    </row>
    <row r="37" spans="1:11" x14ac:dyDescent="0.25">
      <c r="A37" s="8" t="s">
        <v>58</v>
      </c>
      <c r="B37" s="9"/>
      <c r="C37" s="11">
        <f>SUM(C24:C36)</f>
        <v>29671266</v>
      </c>
      <c r="D37" s="11">
        <f>SUM(D24:D36)</f>
        <v>1689577</v>
      </c>
      <c r="E37" s="11">
        <f>SUM(E24:E36)</f>
        <v>27981689</v>
      </c>
      <c r="F37" s="14">
        <f t="shared" ref="F37" si="9">+ROUND(E37/E$39,6)</f>
        <v>0.165545</v>
      </c>
      <c r="G37" s="11">
        <f>SUM(G24:G36)</f>
        <v>1448896</v>
      </c>
      <c r="H37" s="11">
        <f>SUM(H24:H36)</f>
        <v>0</v>
      </c>
      <c r="I37" s="11">
        <f>SUM(I24:I36)</f>
        <v>0</v>
      </c>
      <c r="J37" s="11">
        <f>SUM(J24:J36)</f>
        <v>10920</v>
      </c>
      <c r="K37" s="11">
        <f>SUM(G37:J37)</f>
        <v>1459816</v>
      </c>
    </row>
    <row r="38" spans="1:11" x14ac:dyDescent="0.25">
      <c r="A38" s="8"/>
      <c r="B38" s="9"/>
      <c r="C38" s="11"/>
      <c r="D38" s="11"/>
      <c r="E38" s="11"/>
      <c r="F38" s="8"/>
      <c r="G38" s="8"/>
      <c r="H38" s="8"/>
      <c r="I38" s="8"/>
      <c r="J38" s="8"/>
      <c r="K38" s="8"/>
    </row>
    <row r="39" spans="1:11" x14ac:dyDescent="0.25">
      <c r="A39" s="8" t="s">
        <v>59</v>
      </c>
      <c r="B39" s="9"/>
      <c r="C39" s="11"/>
      <c r="D39" s="11"/>
      <c r="E39" s="11">
        <f>+E37+E21</f>
        <v>169027842</v>
      </c>
      <c r="F39" s="14">
        <f t="shared" ref="F39" si="10">+ROUND(E39/E$39,6)</f>
        <v>1</v>
      </c>
      <c r="G39" s="11">
        <f t="shared" ref="G39:K39" si="11">+G37+G21</f>
        <v>8752227</v>
      </c>
      <c r="H39" s="11">
        <f t="shared" si="11"/>
        <v>0</v>
      </c>
      <c r="I39" s="11">
        <f t="shared" si="11"/>
        <v>0</v>
      </c>
      <c r="J39" s="11">
        <f t="shared" si="11"/>
        <v>65969</v>
      </c>
      <c r="K39" s="11">
        <f t="shared" si="11"/>
        <v>8818196</v>
      </c>
    </row>
    <row r="40" spans="1:11" x14ac:dyDescent="0.25">
      <c r="C40" s="15"/>
      <c r="D40" s="15"/>
      <c r="E40" s="15"/>
    </row>
    <row r="41" spans="1:11" x14ac:dyDescent="0.25">
      <c r="C41" s="15"/>
      <c r="D41" s="15"/>
      <c r="E41" s="15"/>
    </row>
    <row r="42" spans="1:11" x14ac:dyDescent="0.25">
      <c r="C42" s="15"/>
      <c r="D42" s="15"/>
      <c r="E42" s="15"/>
    </row>
    <row r="43" spans="1:11" x14ac:dyDescent="0.25">
      <c r="C43" s="15"/>
      <c r="D43" s="15"/>
      <c r="E43" s="15"/>
      <c r="F43" s="16"/>
    </row>
    <row r="44" spans="1:11" x14ac:dyDescent="0.25">
      <c r="C44" s="15"/>
      <c r="D44" s="15"/>
      <c r="E44" s="15"/>
    </row>
    <row r="45" spans="1:11" x14ac:dyDescent="0.25">
      <c r="C45" s="15"/>
      <c r="D45" s="15"/>
      <c r="E45" s="15"/>
    </row>
  </sheetData>
  <pageMargins left="0.7" right="0.7" top="0.75" bottom="0.75" header="0.3" footer="0.3"/>
  <pageSetup scale="77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7F0494F-EB24-4C01-B608-F88B3727840C}"/>
</file>

<file path=customXml/itemProps2.xml><?xml version="1.0" encoding="utf-8"?>
<ds:datastoreItem xmlns:ds="http://schemas.openxmlformats.org/officeDocument/2006/customXml" ds:itemID="{BF8A2903-EF5D-474E-BF87-CB747E56737D}"/>
</file>

<file path=customXml/itemProps3.xml><?xml version="1.0" encoding="utf-8"?>
<ds:datastoreItem xmlns:ds="http://schemas.openxmlformats.org/officeDocument/2006/customXml" ds:itemID="{B70A6318-FF67-44D5-B033-BD3604572F4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CWUDFsStorage</vt:lpstr>
      <vt:lpstr>Sch 1</vt:lpstr>
      <vt:lpstr>Sch 6</vt:lpstr>
      <vt:lpstr>MGT-CR Allocation</vt:lpstr>
    </vt:vector>
  </TitlesOfParts>
  <Company>Baker Tilly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Linebaugh, Matthew</dc:creator>
  <cp:lastModifiedBy>Fallon, Deandra M.</cp:lastModifiedBy>
  <dcterms:created xsi:type="dcterms:W3CDTF">2024-04-01T15:25:10Z</dcterms:created>
  <dcterms:modified xsi:type="dcterms:W3CDTF">2024-04-01T21:39:56Z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</Properties>
</file>